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Июнь\16.06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5" l="1"/>
  <c r="H10" i="15" s="1"/>
  <c r="H5" i="15"/>
  <c r="H6" i="15"/>
  <c r="H7" i="15"/>
  <c r="H8" i="15"/>
  <c r="H9" i="15"/>
  <c r="H3" i="15"/>
  <c r="R5" i="15" l="1"/>
  <c r="P4" i="15"/>
  <c r="Q4" i="15" s="1"/>
  <c r="P5" i="15"/>
  <c r="Q5" i="15" s="1"/>
  <c r="P6" i="15"/>
  <c r="Q6" i="15" s="1"/>
  <c r="P7" i="15"/>
  <c r="Q7" i="15" s="1"/>
  <c r="P8" i="15"/>
  <c r="Q8" i="15" s="1"/>
  <c r="P9" i="15"/>
  <c r="Q9" i="15" s="1"/>
  <c r="P3" i="15"/>
  <c r="Q3" i="15" s="1"/>
  <c r="F10" i="15" l="1"/>
  <c r="I42" i="4" l="1"/>
  <c r="J42" i="4"/>
  <c r="E42" i="4" l="1"/>
  <c r="F42" i="4"/>
  <c r="R6" i="15" l="1"/>
  <c r="R3" i="15"/>
  <c r="O3" i="15"/>
  <c r="O5" i="15"/>
  <c r="O8" i="15" l="1"/>
  <c r="R8" i="15"/>
  <c r="O5" i="6" l="1"/>
  <c r="O7" i="15"/>
  <c r="R7" i="15"/>
  <c r="O9" i="15" l="1"/>
  <c r="O4" i="15"/>
  <c r="R9" i="15"/>
  <c r="O10" i="15" l="1"/>
  <c r="Q23" i="3"/>
  <c r="R4" i="15" l="1"/>
  <c r="N42" i="4" l="1"/>
  <c r="M42" i="4"/>
  <c r="K42" i="4"/>
  <c r="G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H36" i="4"/>
  <c r="D36" i="4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6" i="6"/>
  <c r="O7" i="6"/>
  <c r="O8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L41" i="4" l="1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W23" i="15"/>
  <c r="V23" i="15"/>
  <c r="U23" i="15"/>
  <c r="N10" i="15"/>
  <c r="P10" i="15" s="1"/>
  <c r="Q10" i="15" s="1"/>
  <c r="M10" i="15"/>
  <c r="L10" i="15"/>
  <c r="E10" i="15"/>
  <c r="D10" i="15"/>
  <c r="C10" i="15"/>
  <c r="G3" i="15"/>
  <c r="R10" i="15" l="1"/>
  <c r="L42" i="4"/>
  <c r="D42" i="4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<sst xmlns="http://schemas.openxmlformats.org/spreadsheetml/2006/main" count="753" uniqueCount="149">
  <si>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</si>
  <si>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</si>
  <si>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</si>
  <si>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</si>
  <si>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</si>
  <si>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</si>
  <si>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</si>
  <si>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</si>
  <si>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</si>
  <si>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</si>
  <si>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</si>
  <si>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</si>
  <si>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</si>
  <si>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</si>
  <si>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</si>
  <si>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</si>
  <si>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</si>
  <si>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</si>
  <si>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</si>
  <si>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</si>
  <si>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</si>
  <si>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</si>
  <si>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</si>
  <si>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</si>
  <si>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</si>
  <si>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</si>
  <si>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</si>
  <si>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</si>
  <si>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</si>
  <si>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</si>
  <si>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</si>
  <si>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</si>
  <si>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</si>
  <si>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</si>
  <si>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</si>
  <si>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</si>
  <si>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</si>
  <si>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</si>
  <si>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</si>
  <si>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</si>
  <si>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</si>
  <si>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</si>
  <si>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</si>
  <si>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</si>
  <si>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</si>
  <si>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</si>
  <si>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</si>
  <si>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</si>
  <si>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</si>
  <si>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</si>
  <si>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</si>
  <si>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</si>
  <si>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</si>
  <si>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</si>
  <si>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</si>
  <si>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</si>
  <si>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</si>
  <si>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</si>
  <si>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</si>
  <si>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</si>
  <si>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</si>
  <si>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</si>
  <si>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</si>
  <si>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</si>
  <si>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</si>
  <si>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</si>
  <si>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</si>
  <si>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</si>
  <si>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</si>
  <si>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</si>
  <si>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</si>
  <si>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</si>
  <si>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</si>
  <si>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</si>
  <si>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</si>
  <si>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</si>
  <si>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</si>
  <si>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</si>
  <si>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</si>
  <si>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</si>
  <si>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</si>
  <si>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</si>
  <si>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</si>
  <si>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</si>
  <si>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</si>
  <si>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</si>
  <si>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</si>
  <si>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</si>
  <si>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</si>
  <si>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</si>
  <si>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</si>
  <si>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</si>
  <si>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</si>
  <si>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</si>
  <si>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</si>
  <si>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</si>
  <si>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</si>
  <si>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</si>
  <si>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</si>
  <si>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</si>
  <si>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</si>
  <si>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</si>
  <si>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</si>
  <si>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</si>
  <si>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</si>
  <si>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</si>
  <si>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</si>
  <si>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</si>
  <si>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</si>
  <si>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</si>
  <si>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</si>
  <si>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</si>
  <si>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</si>
  <si>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</si>
  <si>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</si>
  <si>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</si>
  <si>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</si>
  <si>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</si>
  <si>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</si>
  <si>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</si>
  <si>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</si>
  <si>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</si>
  <si>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</si>
  <si>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</si>
  <si>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</si>
  <si>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</si>
  <si>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</si>
  <si>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</si>
  <si>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</si>
  <si>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</si>
  <si>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</si>
  <si>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</si>
  <si>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</si>
  <si>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</si>
  <si>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</si>
  <si>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</si>
  <si>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</si>
  <si>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</si>
  <si>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Соглашение о ПСиГ 2023г.</t>
  </si>
  <si>
    <t>Целевые трансферты</t>
  </si>
  <si>
    <t>Размер гарантии</t>
  </si>
  <si>
    <t>Планируемый лимит по гарантированию на 2023 год, тенге</t>
  </si>
  <si>
    <t>Утвержденный лимит Решением Правления №30/2023 от 21.04.2023</t>
  </si>
  <si>
    <t>остаток к освоению</t>
  </si>
  <si>
    <t>необходимый бюджет на остаток</t>
  </si>
  <si>
    <t>Выделенный бюджет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</si>
  <si>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- 16.06.23г.)</t>
  </si>
  <si>
    <t>Данные по выданным договорам гарантии в рамках  
первого направления ГП ДКБ 2025
 (отчет за период с 10.05.23г. - 16.06.23г.)</t>
  </si>
  <si>
    <t>Данные по субьектности  с 10.05.2023г. по 16.06.2023г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</si>
</sst>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9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7" t="s">
        <v>15</v>
      </c>
      <c r="B1" s="247"/>
      <c r="C1" s="247"/>
      <c r="D1" s="247"/>
      <c r="E1" s="247"/>
      <c r="F1" s="17"/>
      <c r="G1" s="17"/>
      <c r="H1" s="244" t="s">
        <v>48</v>
      </c>
      <c r="I1" s="244"/>
      <c r="J1" s="244"/>
      <c r="K1" s="244"/>
      <c r="L1" s="26"/>
      <c r="M1" s="27"/>
      <c r="N1" s="247" t="s">
        <v>35</v>
      </c>
      <c r="O1" s="247"/>
      <c r="P1" s="247"/>
      <c r="Q1" s="247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5" t="s">
        <v>18</v>
      </c>
      <c r="H14" s="246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5" t="s">
        <v>14</v>
      </c>
      <c r="B16" s="246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13950</v>
      </c>
      <c r="K3" s="87">
        <f>'ИТОГО 20-21-22-23гг. '!P3</f>
        <v>84254589869.399994</v>
      </c>
      <c r="L3" s="199">
        <f>'ИТОГО 20-21-22-23гг. '!Q3</f>
        <v>71569320431.190002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6.0286738351254483E-2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15279</v>
      </c>
      <c r="K5" s="87">
        <f>'ИТОГО 20-21-22-23гг. '!P5</f>
        <v>93882793741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1.9503894233915832E-2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1387</v>
      </c>
      <c r="K7" s="87">
        <f>'ИТОГО 20-21-22-23гг. '!P7</f>
        <v>19113195319.459999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4.686373467916366E-2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4420000</v>
      </c>
      <c r="K9" s="87">
        <f>'ИТОГО 20-21-22-23гг. '!P9</f>
        <v>4614888783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2.7149321266968327E-6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134</v>
      </c>
      <c r="K11" s="87">
        <f>'ИТОГО 20-21-22-23гг. '!P11</f>
        <v>1592434900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6.7164179104477612E-2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438</v>
      </c>
      <c r="K14" s="87">
        <f>'ИТОГО 20-21-22-23гг. '!P14</f>
        <v>6089657800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6" t="s">
        <v>18</v>
      </c>
      <c r="C15" s="257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4457638</v>
      </c>
      <c r="K15" s="207">
        <f>SUM(K3:K14)</f>
        <v>253832830523.85999</v>
      </c>
      <c r="L15" s="208">
        <f>SUM(L3:L14)</f>
        <v>191931478901.04004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3.4031475862328884E-4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6" t="s">
        <v>18</v>
      </c>
      <c r="C32" s="257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8" t="s">
        <v>119</v>
      </c>
      <c r="C47" s="258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7" t="s">
        <v>61</v>
      </c>
      <c r="B1" s="247"/>
      <c r="C1" s="247"/>
      <c r="D1" s="247"/>
      <c r="E1" s="247"/>
      <c r="F1" s="144"/>
      <c r="G1" s="144"/>
      <c r="H1" s="17"/>
      <c r="I1" s="17"/>
      <c r="J1" s="244" t="s">
        <v>87</v>
      </c>
      <c r="K1" s="244"/>
      <c r="L1" s="244"/>
      <c r="M1" s="244"/>
      <c r="N1" s="26"/>
      <c r="O1" s="27"/>
      <c r="P1" s="247" t="s">
        <v>58</v>
      </c>
      <c r="Q1" s="247"/>
      <c r="R1" s="247"/>
      <c r="S1" s="247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8" t="s">
        <v>18</v>
      </c>
      <c r="J14" s="249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8" t="s">
        <v>14</v>
      </c>
      <c r="B16" s="249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K22" sqref="K22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7" t="s">
        <v>89</v>
      </c>
      <c r="B1" s="247"/>
      <c r="C1" s="247"/>
      <c r="D1" s="247"/>
      <c r="E1" s="247"/>
      <c r="F1" s="247"/>
      <c r="G1" s="144"/>
      <c r="H1" s="144"/>
      <c r="I1" s="17"/>
      <c r="J1" s="250" t="s">
        <v>131</v>
      </c>
      <c r="K1" s="250"/>
      <c r="L1" s="250"/>
      <c r="M1" s="250"/>
      <c r="N1" s="250"/>
      <c r="O1" s="26"/>
      <c r="P1" s="27"/>
      <c r="Q1" s="247" t="s">
        <v>92</v>
      </c>
      <c r="R1" s="247"/>
      <c r="S1" s="247"/>
      <c r="T1" s="247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8" t="s">
        <v>14</v>
      </c>
      <c r="B10" s="249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8" t="s">
        <v>18</v>
      </c>
      <c r="K10" s="249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J1" workbookViewId="0">
      <selection activeCell="K18" sqref="K18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24.7109375" style="31" bestFit="1" customWidth="1"/>
    <col min="7" max="7" width="18.5703125" style="31" hidden="1" customWidth="1"/>
    <col min="8" max="8" width="17.85546875" style="3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7" width="22.7109375" style="31" customWidth="1"/>
    <col min="18" max="18" width="17.140625" style="30" customWidth="1"/>
    <col min="19" max="19" width="5.42578125" style="31" customWidth="1"/>
    <col min="20" max="20" width="25" style="29" customWidth="1"/>
    <col min="21" max="21" width="9.42578125" style="31" customWidth="1"/>
    <col min="22" max="22" width="22.7109375" style="29" customWidth="1"/>
    <col min="23" max="23" width="25.140625" style="29" customWidth="1"/>
    <col min="24" max="24" width="22.42578125" style="29" customWidth="1"/>
    <col min="25" max="25" width="29" style="29" customWidth="1"/>
    <col min="26" max="16384" width="9.140625" style="29"/>
  </cols>
  <sheetData>
    <row r="1" spans="1:35" s="28" customFormat="1" ht="60.75" customHeight="1" x14ac:dyDescent="0.25">
      <c r="A1" s="247" t="s">
        <v>138</v>
      </c>
      <c r="B1" s="247"/>
      <c r="C1" s="247"/>
      <c r="D1" s="247"/>
      <c r="E1" s="247"/>
      <c r="F1" s="247"/>
      <c r="G1" s="144"/>
      <c r="H1" s="144"/>
      <c r="I1" s="17"/>
      <c r="J1" s="250" t="s">
        <v>146</v>
      </c>
      <c r="K1" s="250"/>
      <c r="L1" s="250"/>
      <c r="M1" s="250"/>
      <c r="N1" s="250"/>
      <c r="O1" s="8"/>
      <c r="P1" s="8"/>
      <c r="Q1" s="8"/>
      <c r="R1" s="26"/>
      <c r="S1" s="27"/>
      <c r="T1" s="247" t="s">
        <v>136</v>
      </c>
      <c r="U1" s="247"/>
      <c r="V1" s="247"/>
      <c r="W1" s="247"/>
    </row>
    <row r="2" spans="1:35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141</v>
      </c>
      <c r="E2" s="94" t="s">
        <v>135</v>
      </c>
      <c r="F2" s="94" t="s">
        <v>142</v>
      </c>
      <c r="G2" s="145"/>
      <c r="H2" s="94" t="s">
        <v>145</v>
      </c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94" t="s">
        <v>139</v>
      </c>
      <c r="P2" s="94" t="s">
        <v>143</v>
      </c>
      <c r="Q2" s="94" t="s">
        <v>144</v>
      </c>
      <c r="R2" s="243" t="s">
        <v>140</v>
      </c>
      <c r="S2" s="93" t="s">
        <v>0</v>
      </c>
      <c r="T2" s="93" t="s">
        <v>45</v>
      </c>
      <c r="U2" s="93" t="s">
        <v>16</v>
      </c>
      <c r="V2" s="93" t="s">
        <v>42</v>
      </c>
      <c r="W2" s="93" t="s">
        <v>43</v>
      </c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v>3750000000</v>
      </c>
      <c r="G3" s="146" t="e">
        <f>#REF!-#REF!</f>
        <v>#REF!</v>
      </c>
      <c r="H3" s="106">
        <f>F3*20%</f>
        <v>750000000</v>
      </c>
      <c r="I3" s="9"/>
      <c r="J3" s="35">
        <v>1</v>
      </c>
      <c r="K3" s="3" t="s">
        <v>8</v>
      </c>
      <c r="L3" s="12">
        <v>200</v>
      </c>
      <c r="M3" s="13">
        <v>2484562000</v>
      </c>
      <c r="N3" s="13">
        <v>2111877700</v>
      </c>
      <c r="O3" s="13">
        <f>N3*20%</f>
        <v>422375540</v>
      </c>
      <c r="P3" s="13">
        <f>F3-N3</f>
        <v>1638122300</v>
      </c>
      <c r="Q3" s="13">
        <f>P3*20%</f>
        <v>327624460</v>
      </c>
      <c r="R3" s="13">
        <f t="shared" ref="R3:R8" si="0">N3/M3</f>
        <v>0.85</v>
      </c>
      <c r="S3" s="18">
        <v>1</v>
      </c>
      <c r="T3" s="1" t="s">
        <v>44</v>
      </c>
      <c r="U3" s="18">
        <v>78</v>
      </c>
      <c r="V3" s="15">
        <v>924440793</v>
      </c>
      <c r="W3" s="15">
        <v>768313069</v>
      </c>
    </row>
    <row r="4" spans="1:35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v>22500000000</v>
      </c>
      <c r="G4" s="146"/>
      <c r="H4" s="106">
        <f t="shared" ref="H4:H9" si="1">F4*20%</f>
        <v>4500000000</v>
      </c>
      <c r="I4" s="9"/>
      <c r="J4" s="35">
        <v>2</v>
      </c>
      <c r="K4" s="3" t="s">
        <v>5</v>
      </c>
      <c r="L4" s="12">
        <v>2591</v>
      </c>
      <c r="M4" s="13">
        <v>18091468000</v>
      </c>
      <c r="N4" s="13">
        <v>15377747800</v>
      </c>
      <c r="O4" s="13">
        <f>N4*20%</f>
        <v>3075549560</v>
      </c>
      <c r="P4" s="13">
        <f t="shared" ref="P4:P9" si="2">F4-N4</f>
        <v>7122252200</v>
      </c>
      <c r="Q4" s="13">
        <f t="shared" ref="Q4:Q10" si="3">P4*20%</f>
        <v>1424450440</v>
      </c>
      <c r="R4" s="13">
        <f t="shared" si="0"/>
        <v>0.85</v>
      </c>
      <c r="S4" s="18">
        <v>2</v>
      </c>
      <c r="T4" s="1" t="s">
        <v>19</v>
      </c>
      <c r="U4" s="18">
        <v>228</v>
      </c>
      <c r="V4" s="15">
        <v>1743515000</v>
      </c>
      <c r="W4" s="2">
        <v>1481987750</v>
      </c>
    </row>
    <row r="5" spans="1:35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v>7500000000</v>
      </c>
      <c r="G5" s="146"/>
      <c r="H5" s="106">
        <f t="shared" si="1"/>
        <v>1500000000</v>
      </c>
      <c r="I5" s="9"/>
      <c r="J5" s="35">
        <v>3</v>
      </c>
      <c r="K5" s="3" t="s">
        <v>37</v>
      </c>
      <c r="L5" s="12">
        <v>101</v>
      </c>
      <c r="M5" s="13">
        <v>1349053093</v>
      </c>
      <c r="N5" s="13">
        <v>1118714129</v>
      </c>
      <c r="O5" s="13">
        <f>N5*20%</f>
        <v>223742825.80000001</v>
      </c>
      <c r="P5" s="13">
        <f t="shared" si="2"/>
        <v>6381285871</v>
      </c>
      <c r="Q5" s="13">
        <f t="shared" si="3"/>
        <v>1276257174.2</v>
      </c>
      <c r="R5" s="13">
        <f>N5/M5</f>
        <v>0.82925878514701279</v>
      </c>
      <c r="S5" s="18">
        <v>3</v>
      </c>
      <c r="T5" s="1" t="s">
        <v>20</v>
      </c>
      <c r="U5" s="18">
        <v>61</v>
      </c>
      <c r="V5" s="15">
        <v>641454000</v>
      </c>
      <c r="W5" s="15">
        <v>545235900</v>
      </c>
    </row>
    <row r="6" spans="1:35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v>1125000000</v>
      </c>
      <c r="G6" s="146"/>
      <c r="H6" s="106">
        <f t="shared" si="1"/>
        <v>225000000</v>
      </c>
      <c r="I6" s="9"/>
      <c r="J6" s="35">
        <v>4</v>
      </c>
      <c r="K6" s="3" t="s">
        <v>47</v>
      </c>
      <c r="L6" s="12">
        <v>0</v>
      </c>
      <c r="M6" s="13">
        <v>0</v>
      </c>
      <c r="N6" s="13">
        <v>0</v>
      </c>
      <c r="O6" s="13">
        <v>0</v>
      </c>
      <c r="P6" s="13">
        <f t="shared" si="2"/>
        <v>1125000000</v>
      </c>
      <c r="Q6" s="13">
        <f t="shared" si="3"/>
        <v>225000000</v>
      </c>
      <c r="R6" s="13" t="e">
        <f t="shared" si="0"/>
        <v>#DIV/0!</v>
      </c>
      <c r="S6" s="18">
        <v>4</v>
      </c>
      <c r="T6" s="1" t="s">
        <v>21</v>
      </c>
      <c r="U6" s="18">
        <v>178</v>
      </c>
      <c r="V6" s="2">
        <v>1629064000</v>
      </c>
      <c r="W6" s="2">
        <v>1384704400</v>
      </c>
    </row>
    <row r="7" spans="1:35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v>1500000000</v>
      </c>
      <c r="G7" s="146"/>
      <c r="H7" s="106">
        <f t="shared" si="1"/>
        <v>300000000</v>
      </c>
      <c r="I7" s="9"/>
      <c r="J7" s="35">
        <v>5</v>
      </c>
      <c r="K7" s="3" t="s">
        <v>7</v>
      </c>
      <c r="L7" s="12">
        <v>51</v>
      </c>
      <c r="M7" s="13">
        <v>699485300</v>
      </c>
      <c r="N7" s="13">
        <v>594562505</v>
      </c>
      <c r="O7" s="13">
        <f>N7*20%</f>
        <v>118912501</v>
      </c>
      <c r="P7" s="13">
        <f t="shared" si="2"/>
        <v>905437495</v>
      </c>
      <c r="Q7" s="13">
        <f t="shared" si="3"/>
        <v>181087499</v>
      </c>
      <c r="R7" s="13">
        <f t="shared" si="0"/>
        <v>0.85</v>
      </c>
      <c r="S7" s="18">
        <v>5</v>
      </c>
      <c r="T7" s="1" t="s">
        <v>22</v>
      </c>
      <c r="U7" s="18">
        <v>128</v>
      </c>
      <c r="V7" s="2">
        <v>1150915800</v>
      </c>
      <c r="W7" s="2">
        <v>978278430</v>
      </c>
    </row>
    <row r="8" spans="1:35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v>750000000</v>
      </c>
      <c r="G8" s="146"/>
      <c r="H8" s="106">
        <f t="shared" si="1"/>
        <v>150000000</v>
      </c>
      <c r="I8" s="9"/>
      <c r="J8" s="35">
        <v>6</v>
      </c>
      <c r="K8" s="3" t="s">
        <v>9</v>
      </c>
      <c r="L8" s="12">
        <v>9</v>
      </c>
      <c r="M8" s="13">
        <v>145000000</v>
      </c>
      <c r="N8" s="13">
        <v>108597895</v>
      </c>
      <c r="O8" s="13">
        <f>N8*20%</f>
        <v>21719579</v>
      </c>
      <c r="P8" s="13">
        <f t="shared" si="2"/>
        <v>641402105</v>
      </c>
      <c r="Q8" s="13">
        <f t="shared" si="3"/>
        <v>128280421</v>
      </c>
      <c r="R8" s="13">
        <f t="shared" si="0"/>
        <v>0.74895100000000003</v>
      </c>
      <c r="S8" s="18">
        <v>6</v>
      </c>
      <c r="T8" s="1" t="s">
        <v>23</v>
      </c>
      <c r="U8" s="18">
        <v>322</v>
      </c>
      <c r="V8" s="2">
        <v>2134728000</v>
      </c>
      <c r="W8" s="2">
        <v>1814518800</v>
      </c>
    </row>
    <row r="9" spans="1:35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v>11250000000</v>
      </c>
      <c r="G9" s="146"/>
      <c r="H9" s="106">
        <f t="shared" si="1"/>
        <v>2250000000</v>
      </c>
      <c r="I9" s="9"/>
      <c r="J9" s="6">
        <v>7</v>
      </c>
      <c r="K9" s="3" t="s">
        <v>130</v>
      </c>
      <c r="L9" s="12">
        <v>433</v>
      </c>
      <c r="M9" s="13">
        <v>6004657800</v>
      </c>
      <c r="N9" s="13">
        <v>5103959130</v>
      </c>
      <c r="O9" s="13">
        <f>N9*20%</f>
        <v>1020791826</v>
      </c>
      <c r="P9" s="13">
        <f t="shared" si="2"/>
        <v>6146040870</v>
      </c>
      <c r="Q9" s="13">
        <f t="shared" si="3"/>
        <v>1229208174</v>
      </c>
      <c r="R9" s="13">
        <f t="shared" ref="R9:R10" si="4">N9/M9</f>
        <v>0.85</v>
      </c>
      <c r="S9" s="18">
        <v>7</v>
      </c>
      <c r="T9" s="1" t="s">
        <v>24</v>
      </c>
      <c r="U9" s="18">
        <v>166</v>
      </c>
      <c r="V9" s="2">
        <v>1426794000</v>
      </c>
      <c r="W9" s="2">
        <v>1212774900</v>
      </c>
    </row>
    <row r="10" spans="1:35" x14ac:dyDescent="0.25">
      <c r="A10" s="248" t="s">
        <v>14</v>
      </c>
      <c r="B10" s="249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98">
        <f>SUM(H3:H9)</f>
        <v>9675000000</v>
      </c>
      <c r="I10" s="9"/>
      <c r="J10" s="248" t="s">
        <v>18</v>
      </c>
      <c r="K10" s="249"/>
      <c r="L10" s="108">
        <f>SUM(L3:L9)</f>
        <v>3385</v>
      </c>
      <c r="M10" s="109">
        <f>SUM(M3:M9)</f>
        <v>28774226193</v>
      </c>
      <c r="N10" s="109">
        <f>SUM(N3:N9)</f>
        <v>24415459159</v>
      </c>
      <c r="O10" s="109">
        <f>SUM(O3:O9)</f>
        <v>4883091831.8000002</v>
      </c>
      <c r="P10" s="109">
        <f>F10-N10</f>
        <v>23959540841</v>
      </c>
      <c r="Q10" s="109">
        <f t="shared" si="3"/>
        <v>4791908168.1999998</v>
      </c>
      <c r="R10" s="13">
        <f t="shared" si="4"/>
        <v>0.84851835789556795</v>
      </c>
      <c r="S10" s="18">
        <v>8</v>
      </c>
      <c r="T10" s="1" t="s">
        <v>25</v>
      </c>
      <c r="U10" s="18">
        <v>150</v>
      </c>
      <c r="V10" s="2">
        <v>1422321000</v>
      </c>
      <c r="W10" s="2">
        <v>1208972850</v>
      </c>
    </row>
    <row r="11" spans="1:35" x14ac:dyDescent="0.25">
      <c r="G11" s="146"/>
      <c r="H11" s="146"/>
      <c r="I11" s="9"/>
      <c r="J11" s="9"/>
      <c r="M11" s="148" t="s">
        <v>83</v>
      </c>
      <c r="N11" s="148" t="s">
        <v>83</v>
      </c>
      <c r="O11" s="148"/>
      <c r="P11" s="148"/>
      <c r="Q11" s="148"/>
      <c r="R11" s="14"/>
      <c r="S11" s="18">
        <v>9</v>
      </c>
      <c r="T11" s="1" t="s">
        <v>26</v>
      </c>
      <c r="U11" s="18">
        <v>87</v>
      </c>
      <c r="V11" s="2">
        <v>874002000</v>
      </c>
      <c r="W11" s="2">
        <v>742901700</v>
      </c>
    </row>
    <row r="12" spans="1:35" x14ac:dyDescent="0.25">
      <c r="B12" s="230"/>
      <c r="C12" s="146"/>
      <c r="D12" s="146"/>
      <c r="E12" s="146"/>
      <c r="F12" s="146"/>
      <c r="G12" s="146"/>
      <c r="H12" s="29"/>
      <c r="I12" s="9"/>
      <c r="J12" s="9"/>
      <c r="M12" s="148"/>
      <c r="N12" s="148"/>
      <c r="O12" s="148"/>
      <c r="P12" s="148"/>
      <c r="Q12" s="148"/>
      <c r="S12" s="18">
        <v>10</v>
      </c>
      <c r="T12" s="1" t="s">
        <v>27</v>
      </c>
      <c r="U12" s="18">
        <v>196</v>
      </c>
      <c r="V12" s="2">
        <v>1138988000</v>
      </c>
      <c r="W12" s="2">
        <v>968139800</v>
      </c>
    </row>
    <row r="13" spans="1:35" x14ac:dyDescent="0.25">
      <c r="B13" s="230"/>
      <c r="C13" s="146"/>
      <c r="D13" s="146"/>
      <c r="E13" s="146"/>
      <c r="F13" s="146"/>
      <c r="G13" s="146"/>
      <c r="H13" s="29"/>
      <c r="I13" s="9"/>
      <c r="J13" s="9"/>
      <c r="M13" s="150" t="s">
        <v>83</v>
      </c>
      <c r="N13" s="150"/>
      <c r="O13" s="150"/>
      <c r="P13" s="150"/>
      <c r="Q13" s="150"/>
      <c r="S13" s="18">
        <v>11</v>
      </c>
      <c r="T13" s="1" t="s">
        <v>28</v>
      </c>
      <c r="U13" s="18">
        <v>321</v>
      </c>
      <c r="V13" s="2">
        <v>2777998000</v>
      </c>
      <c r="W13" s="2">
        <v>2361298300</v>
      </c>
    </row>
    <row r="14" spans="1:35" x14ac:dyDescent="0.25">
      <c r="G14" s="146"/>
      <c r="H14" s="29"/>
      <c r="I14" s="9"/>
      <c r="J14" s="9"/>
      <c r="K14" s="192" t="s">
        <v>83</v>
      </c>
      <c r="L14" s="29"/>
      <c r="M14" s="150"/>
      <c r="S14" s="18">
        <v>12</v>
      </c>
      <c r="T14" s="1" t="s">
        <v>29</v>
      </c>
      <c r="U14" s="18">
        <v>143</v>
      </c>
      <c r="V14" s="2">
        <v>1368420600</v>
      </c>
      <c r="W14" s="2">
        <v>1163157510</v>
      </c>
    </row>
    <row r="15" spans="1:35" x14ac:dyDescent="0.25">
      <c r="G15" s="146"/>
      <c r="H15" s="29"/>
      <c r="I15" s="9"/>
      <c r="J15" s="10"/>
      <c r="K15" s="192"/>
      <c r="M15" s="31" t="s">
        <v>83</v>
      </c>
      <c r="N15" s="150"/>
      <c r="O15" s="150"/>
      <c r="P15" s="150"/>
      <c r="Q15" s="150"/>
      <c r="S15" s="18">
        <v>13</v>
      </c>
      <c r="T15" s="1" t="s">
        <v>30</v>
      </c>
      <c r="U15" s="18">
        <v>74</v>
      </c>
      <c r="V15" s="2">
        <v>675752000</v>
      </c>
      <c r="W15" s="2">
        <v>574389200</v>
      </c>
    </row>
    <row r="16" spans="1:35" x14ac:dyDescent="0.25">
      <c r="G16" s="98"/>
      <c r="H16" s="29"/>
      <c r="I16" s="10"/>
      <c r="K16" s="192" t="s">
        <v>83</v>
      </c>
      <c r="L16" s="31" t="s">
        <v>83</v>
      </c>
      <c r="M16" s="150" t="s">
        <v>83</v>
      </c>
      <c r="N16" s="31" t="s">
        <v>83</v>
      </c>
      <c r="S16" s="18">
        <v>14</v>
      </c>
      <c r="T16" s="1" t="s">
        <v>31</v>
      </c>
      <c r="U16" s="18">
        <v>105</v>
      </c>
      <c r="V16" s="2">
        <v>838107000</v>
      </c>
      <c r="W16" s="2">
        <v>712390950</v>
      </c>
    </row>
    <row r="17" spans="1:27" x14ac:dyDescent="0.25">
      <c r="H17" s="29"/>
      <c r="K17" s="192"/>
      <c r="L17" s="31" t="s">
        <v>83</v>
      </c>
      <c r="M17" s="31" t="s">
        <v>83</v>
      </c>
      <c r="N17" s="31" t="s">
        <v>83</v>
      </c>
      <c r="S17" s="18">
        <v>15</v>
      </c>
      <c r="T17" s="3" t="s">
        <v>113</v>
      </c>
      <c r="U17" s="12">
        <v>23</v>
      </c>
      <c r="V17" s="36">
        <v>247656000</v>
      </c>
      <c r="W17" s="36">
        <v>210507600</v>
      </c>
    </row>
    <row r="18" spans="1:27" x14ac:dyDescent="0.25">
      <c r="C18" s="29" t="s">
        <v>83</v>
      </c>
      <c r="H18" s="29"/>
      <c r="K18" s="192"/>
      <c r="L18" s="31" t="s">
        <v>83</v>
      </c>
      <c r="M18" s="150" t="s">
        <v>83</v>
      </c>
      <c r="S18" s="18">
        <v>16</v>
      </c>
      <c r="T18" s="3" t="s">
        <v>110</v>
      </c>
      <c r="U18" s="12">
        <v>58</v>
      </c>
      <c r="V18" s="36">
        <v>474210000</v>
      </c>
      <c r="W18" s="36">
        <v>403078500</v>
      </c>
    </row>
    <row r="19" spans="1:27" x14ac:dyDescent="0.25">
      <c r="H19" s="29"/>
      <c r="K19" s="29" t="s">
        <v>83</v>
      </c>
      <c r="M19" s="31" t="s">
        <v>83</v>
      </c>
      <c r="N19" s="31" t="s">
        <v>83</v>
      </c>
      <c r="S19" s="12">
        <v>17</v>
      </c>
      <c r="T19" s="3" t="s">
        <v>114</v>
      </c>
      <c r="U19" s="12">
        <v>93</v>
      </c>
      <c r="V19" s="36">
        <v>883543000</v>
      </c>
      <c r="W19" s="36">
        <v>751011550</v>
      </c>
    </row>
    <row r="20" spans="1:27" x14ac:dyDescent="0.25">
      <c r="E20" s="179"/>
      <c r="F20" s="179"/>
      <c r="H20" s="146"/>
      <c r="M20" s="150"/>
      <c r="O20" s="31" t="s">
        <v>83</v>
      </c>
      <c r="S20" s="12">
        <v>18</v>
      </c>
      <c r="T20" s="3" t="s">
        <v>128</v>
      </c>
      <c r="U20" s="12">
        <v>419</v>
      </c>
      <c r="V20" s="36">
        <v>3809549000</v>
      </c>
      <c r="W20" s="36">
        <v>3224741650</v>
      </c>
    </row>
    <row r="21" spans="1:27" x14ac:dyDescent="0.25">
      <c r="E21" s="179"/>
      <c r="F21" s="179"/>
      <c r="H21" s="29"/>
      <c r="K21" s="29" t="s">
        <v>83</v>
      </c>
      <c r="M21" s="31" t="s">
        <v>83</v>
      </c>
      <c r="S21" s="12">
        <v>19</v>
      </c>
      <c r="T21" s="1" t="s">
        <v>33</v>
      </c>
      <c r="U21" s="18">
        <v>297</v>
      </c>
      <c r="V21" s="2">
        <v>2808889000</v>
      </c>
      <c r="W21" s="2">
        <v>2387555650</v>
      </c>
    </row>
    <row r="22" spans="1:27" x14ac:dyDescent="0.25">
      <c r="E22" s="179"/>
      <c r="F22" s="179"/>
      <c r="H22" s="29"/>
      <c r="K22" s="29" t="s">
        <v>83</v>
      </c>
      <c r="L22" s="31" t="s">
        <v>83</v>
      </c>
      <c r="M22" s="150"/>
      <c r="R22" s="30" t="s">
        <v>83</v>
      </c>
      <c r="S22" s="12">
        <v>20</v>
      </c>
      <c r="T22" s="1" t="s">
        <v>32</v>
      </c>
      <c r="U22" s="18">
        <v>258</v>
      </c>
      <c r="V22" s="2">
        <v>1803879000</v>
      </c>
      <c r="W22" s="2">
        <v>1521500650</v>
      </c>
    </row>
    <row r="23" spans="1:27" x14ac:dyDescent="0.25">
      <c r="H23" s="29"/>
      <c r="N23" s="31" t="s">
        <v>83</v>
      </c>
      <c r="O23" s="31" t="s">
        <v>83</v>
      </c>
      <c r="S23" s="110"/>
      <c r="T23" s="111" t="s">
        <v>18</v>
      </c>
      <c r="U23" s="112">
        <f>SUM(U3:U22)</f>
        <v>3385</v>
      </c>
      <c r="V23" s="113">
        <f>SUM(V3:V22)</f>
        <v>28774226193</v>
      </c>
      <c r="W23" s="113">
        <f>SUM(W3:W22)</f>
        <v>24415459159</v>
      </c>
    </row>
    <row r="24" spans="1:27" x14ac:dyDescent="0.25">
      <c r="H24" s="29"/>
      <c r="K24" s="34"/>
      <c r="M24" s="31" t="s">
        <v>83</v>
      </c>
      <c r="N24" s="31" t="s">
        <v>83</v>
      </c>
      <c r="S24" s="19"/>
      <c r="T24" s="30"/>
      <c r="V24" s="34"/>
      <c r="W24" s="34"/>
    </row>
    <row r="25" spans="1:27" x14ac:dyDescent="0.25">
      <c r="A25" s="29"/>
      <c r="D25" s="29"/>
      <c r="E25" s="180"/>
      <c r="F25" s="180"/>
      <c r="K25" s="29" t="s">
        <v>83</v>
      </c>
      <c r="L25" s="31" t="s">
        <v>83</v>
      </c>
      <c r="S25" s="19"/>
      <c r="T25" s="30"/>
    </row>
    <row r="26" spans="1:27" x14ac:dyDescent="0.25">
      <c r="A26" s="29"/>
      <c r="D26" s="29"/>
      <c r="E26" s="180"/>
      <c r="F26" s="180"/>
      <c r="S26" s="19" t="s">
        <v>83</v>
      </c>
      <c r="T26" s="29" t="s">
        <v>83</v>
      </c>
    </row>
    <row r="27" spans="1:27" x14ac:dyDescent="0.25">
      <c r="A27" s="29"/>
      <c r="D27" s="29"/>
      <c r="E27" s="29"/>
      <c r="F27" s="29"/>
      <c r="R27" s="30" t="s">
        <v>83</v>
      </c>
    </row>
    <row r="28" spans="1:27" x14ac:dyDescent="0.25">
      <c r="A28" s="29"/>
      <c r="D28" s="29"/>
      <c r="E28" s="29"/>
      <c r="F28" s="29"/>
      <c r="M28" s="31" t="s">
        <v>83</v>
      </c>
    </row>
    <row r="29" spans="1:27" x14ac:dyDescent="0.25">
      <c r="A29" s="29"/>
      <c r="D29" s="29"/>
      <c r="E29" s="29"/>
      <c r="F29" s="29"/>
      <c r="T29" s="29" t="s">
        <v>83</v>
      </c>
    </row>
    <row r="30" spans="1:27" x14ac:dyDescent="0.25">
      <c r="A30" s="29"/>
      <c r="D30" s="29"/>
      <c r="E30" s="29"/>
      <c r="F30" s="29"/>
      <c r="T30" s="29" t="s">
        <v>83</v>
      </c>
    </row>
    <row r="31" spans="1:27" x14ac:dyDescent="0.25">
      <c r="G31" s="29"/>
      <c r="H31" s="29"/>
      <c r="R31" s="30" t="s">
        <v>83</v>
      </c>
    </row>
    <row r="32" spans="1:27" x14ac:dyDescent="0.25">
      <c r="G32" s="29"/>
      <c r="H32" s="29"/>
      <c r="AA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T1:W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topLeftCell="A4" zoomScale="90" zoomScaleNormal="80" zoomScaleSheetLayoutView="90" workbookViewId="0">
      <selection activeCell="L17" sqref="L17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4" t="s">
        <v>48</v>
      </c>
      <c r="C1" s="244"/>
      <c r="D1" s="244"/>
      <c r="E1" s="244"/>
      <c r="F1" s="250" t="s">
        <v>88</v>
      </c>
      <c r="G1" s="250"/>
      <c r="H1" s="250"/>
      <c r="I1" s="250" t="s">
        <v>131</v>
      </c>
      <c r="J1" s="250"/>
      <c r="K1" s="250"/>
      <c r="L1" s="250" t="s">
        <v>146</v>
      </c>
      <c r="M1" s="250"/>
      <c r="N1" s="250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>
        <v>200</v>
      </c>
      <c r="M3" s="239">
        <v>2484562000</v>
      </c>
      <c r="N3" s="239">
        <v>2111877700</v>
      </c>
      <c r="O3" s="187">
        <f>C3+F3+I3+L3</f>
        <v>13950</v>
      </c>
      <c r="P3" s="87">
        <f>D3+G3+J3+M3</f>
        <v>84254589869.399994</v>
      </c>
      <c r="Q3" s="88">
        <f>E3+H3+K3+N3</f>
        <v>71569320431.190002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2591</v>
      </c>
      <c r="M5" s="239">
        <v>18091468000</v>
      </c>
      <c r="N5" s="239">
        <v>15377747800</v>
      </c>
      <c r="O5" s="187">
        <f t="shared" si="0"/>
        <v>15279</v>
      </c>
      <c r="P5" s="87">
        <f t="shared" si="1"/>
        <v>93882793741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>
        <v>101</v>
      </c>
      <c r="M7" s="239">
        <v>1349053093</v>
      </c>
      <c r="N7" s="239">
        <v>1118714129</v>
      </c>
      <c r="O7" s="187">
        <f t="shared" si="0"/>
        <v>1387</v>
      </c>
      <c r="P7" s="87">
        <f t="shared" si="1"/>
        <v>19113195319.459999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>
        <v>51</v>
      </c>
      <c r="M9" s="239">
        <v>699485300</v>
      </c>
      <c r="N9" s="239">
        <v>594562505</v>
      </c>
      <c r="O9" s="187">
        <v>4420000</v>
      </c>
      <c r="P9" s="87">
        <f t="shared" si="1"/>
        <v>4614888783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>
        <v>9</v>
      </c>
      <c r="M11" s="239">
        <v>145000000</v>
      </c>
      <c r="N11" s="239">
        <v>108597895</v>
      </c>
      <c r="O11" s="187">
        <f t="shared" si="0"/>
        <v>134</v>
      </c>
      <c r="P11" s="87">
        <f t="shared" si="1"/>
        <v>1592434900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433</v>
      </c>
      <c r="M14" s="239">
        <v>6004657800</v>
      </c>
      <c r="N14" s="239">
        <v>5103959130</v>
      </c>
      <c r="O14" s="187">
        <f t="shared" si="0"/>
        <v>438</v>
      </c>
      <c r="P14" s="87">
        <f t="shared" si="1"/>
        <v>6089657800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5" t="s">
        <v>18</v>
      </c>
      <c r="B15" s="246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3385</v>
      </c>
      <c r="M15" s="115">
        <f t="shared" si="5"/>
        <v>28774226193</v>
      </c>
      <c r="N15" s="115">
        <f>SUM(N3:N14)</f>
        <v>24415459159</v>
      </c>
      <c r="O15" s="188">
        <f>SUM(O3:O14)</f>
        <v>4457638</v>
      </c>
      <c r="P15" s="117">
        <f t="shared" ref="P15:Q15" si="6">SUM(P3:P14)</f>
        <v>253832830523.85999</v>
      </c>
      <c r="Q15" s="118">
        <f t="shared" si="6"/>
        <v>191931478901.04004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8" t="s">
        <v>14</v>
      </c>
      <c r="U16" s="249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7" t="s">
        <v>59</v>
      </c>
      <c r="C18" s="247"/>
      <c r="D18" s="247"/>
      <c r="E18" s="247"/>
      <c r="F18" s="247" t="s">
        <v>60</v>
      </c>
      <c r="G18" s="247"/>
      <c r="H18" s="247"/>
      <c r="I18" s="247" t="s">
        <v>91</v>
      </c>
      <c r="J18" s="247"/>
      <c r="K18" s="247"/>
      <c r="L18" s="247" t="s">
        <v>137</v>
      </c>
      <c r="M18" s="247"/>
      <c r="N18" s="247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78</v>
      </c>
      <c r="M20" s="240">
        <v>924440793</v>
      </c>
      <c r="N20" s="240">
        <v>768313069</v>
      </c>
      <c r="O20" s="189">
        <f>C20+F20+I20+L20</f>
        <v>1047</v>
      </c>
      <c r="P20" s="90">
        <f>D20+G20+J20+M20</f>
        <v>9191519983</v>
      </c>
      <c r="Q20" s="91">
        <f>E20+H20+K20+N20</f>
        <v>7720093302.8500004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228</v>
      </c>
      <c r="M21" s="241">
        <v>1743515000</v>
      </c>
      <c r="N21" s="241">
        <v>1481987750</v>
      </c>
      <c r="O21" s="189">
        <f t="shared" ref="O21:O39" si="8">C21+F21+I21+L21</f>
        <v>3981</v>
      </c>
      <c r="P21" s="90">
        <f t="shared" ref="P21:P39" si="9">D21+G21+J21+M21</f>
        <v>25256162850</v>
      </c>
      <c r="Q21" s="91">
        <f t="shared" ref="Q21:Q39" si="10">E21+H21+K21+N21</f>
        <v>21155667180.199997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61</v>
      </c>
      <c r="M22" s="241">
        <v>641454000</v>
      </c>
      <c r="N22" s="241">
        <v>545235900</v>
      </c>
      <c r="O22" s="189">
        <f t="shared" si="8"/>
        <v>1622</v>
      </c>
      <c r="P22" s="90">
        <f t="shared" si="9"/>
        <v>10619824985</v>
      </c>
      <c r="Q22" s="91">
        <f t="shared" si="10"/>
        <v>9007490646.4599991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178</v>
      </c>
      <c r="M23" s="241">
        <v>1629064000</v>
      </c>
      <c r="N23" s="241">
        <v>1384704400</v>
      </c>
      <c r="O23" s="189">
        <f t="shared" si="8"/>
        <v>1934</v>
      </c>
      <c r="P23" s="90">
        <f t="shared" si="9"/>
        <v>14677745824</v>
      </c>
      <c r="Q23" s="91">
        <f t="shared" si="10"/>
        <v>12423177761.889999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128</v>
      </c>
      <c r="M24" s="241">
        <v>1150915800</v>
      </c>
      <c r="N24" s="241">
        <v>978278430</v>
      </c>
      <c r="O24" s="189">
        <f t="shared" si="8"/>
        <v>1885</v>
      </c>
      <c r="P24" s="90">
        <f t="shared" si="9"/>
        <v>11941424945</v>
      </c>
      <c r="Q24" s="91">
        <f t="shared" si="10"/>
        <v>10003213925.34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322</v>
      </c>
      <c r="M25" s="241">
        <v>2134728000</v>
      </c>
      <c r="N25" s="241">
        <v>1814518800</v>
      </c>
      <c r="O25" s="189">
        <f t="shared" si="8"/>
        <v>3212</v>
      </c>
      <c r="P25" s="90">
        <f t="shared" si="9"/>
        <v>18665065377</v>
      </c>
      <c r="Q25" s="91">
        <f t="shared" si="10"/>
        <v>15800200545.450001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166</v>
      </c>
      <c r="M26" s="241">
        <v>1426794000</v>
      </c>
      <c r="N26" s="241">
        <v>1212774900</v>
      </c>
      <c r="O26" s="189">
        <f t="shared" si="8"/>
        <v>1950</v>
      </c>
      <c r="P26" s="90">
        <f t="shared" si="9"/>
        <v>11882022785</v>
      </c>
      <c r="Q26" s="91">
        <f t="shared" si="10"/>
        <v>10032265649.700001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150</v>
      </c>
      <c r="M27" s="241">
        <v>1422321000</v>
      </c>
      <c r="N27" s="241">
        <v>1208972850</v>
      </c>
      <c r="O27" s="189">
        <f t="shared" si="8"/>
        <v>2141</v>
      </c>
      <c r="P27" s="90">
        <f t="shared" si="9"/>
        <v>14516418590</v>
      </c>
      <c r="Q27" s="91">
        <f t="shared" si="10"/>
        <v>12252121938.459999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87</v>
      </c>
      <c r="M28" s="241">
        <v>874002000</v>
      </c>
      <c r="N28" s="241">
        <v>742901700</v>
      </c>
      <c r="O28" s="189">
        <f t="shared" si="8"/>
        <v>1482</v>
      </c>
      <c r="P28" s="90">
        <f t="shared" si="9"/>
        <v>11087407271.459999</v>
      </c>
      <c r="Q28" s="91">
        <f t="shared" si="10"/>
        <v>9360016418.7299995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196</v>
      </c>
      <c r="M29" s="241">
        <v>1138988000</v>
      </c>
      <c r="N29" s="241">
        <v>968139800</v>
      </c>
      <c r="O29" s="189">
        <f t="shared" si="8"/>
        <v>2800</v>
      </c>
      <c r="P29" s="90">
        <f t="shared" si="9"/>
        <v>15070481350</v>
      </c>
      <c r="Q29" s="91">
        <f t="shared" si="10"/>
        <v>12712104059.970001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321</v>
      </c>
      <c r="M30" s="241">
        <v>2777998000</v>
      </c>
      <c r="N30" s="241">
        <v>2361298300</v>
      </c>
      <c r="O30" s="189">
        <f t="shared" si="8"/>
        <v>2661</v>
      </c>
      <c r="P30" s="90">
        <f t="shared" si="9"/>
        <v>21143247617</v>
      </c>
      <c r="Q30" s="91">
        <f t="shared" si="10"/>
        <v>17865857991.850002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143</v>
      </c>
      <c r="M31" s="241">
        <v>1368420600</v>
      </c>
      <c r="N31" s="241">
        <v>1163157510</v>
      </c>
      <c r="O31" s="189">
        <f t="shared" si="8"/>
        <v>1472</v>
      </c>
      <c r="P31" s="90">
        <f t="shared" si="9"/>
        <v>10307808223</v>
      </c>
      <c r="Q31" s="91">
        <f t="shared" si="10"/>
        <v>8727227926.7900009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74</v>
      </c>
      <c r="M32" s="241">
        <v>675752000</v>
      </c>
      <c r="N32" s="241">
        <v>574389200</v>
      </c>
      <c r="O32" s="189">
        <f t="shared" si="8"/>
        <v>875</v>
      </c>
      <c r="P32" s="90">
        <f t="shared" si="9"/>
        <v>6751323111</v>
      </c>
      <c r="Q32" s="91">
        <f t="shared" si="10"/>
        <v>5697529733.0499992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105</v>
      </c>
      <c r="M33" s="241">
        <v>838107000</v>
      </c>
      <c r="N33" s="241">
        <v>712390950</v>
      </c>
      <c r="O33" s="189">
        <f t="shared" si="8"/>
        <v>2360</v>
      </c>
      <c r="P33" s="90">
        <f t="shared" si="9"/>
        <v>12144087713.549999</v>
      </c>
      <c r="Q33" s="91">
        <f t="shared" si="10"/>
        <v>10303214751.389999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23</v>
      </c>
      <c r="M34" s="241">
        <v>247656000</v>
      </c>
      <c r="N34" s="241">
        <v>210507600</v>
      </c>
      <c r="O34" s="189">
        <f t="shared" si="8"/>
        <v>2452</v>
      </c>
      <c r="P34" s="90">
        <f t="shared" si="9"/>
        <v>13658814881</v>
      </c>
      <c r="Q34" s="91">
        <f t="shared" si="10"/>
        <v>11609204918.75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58</v>
      </c>
      <c r="M35" s="241">
        <v>474210000</v>
      </c>
      <c r="N35" s="241">
        <v>403078500</v>
      </c>
      <c r="O35" s="189">
        <f t="shared" si="8"/>
        <v>2419</v>
      </c>
      <c r="P35" s="90">
        <f t="shared" si="9"/>
        <v>14880084521</v>
      </c>
      <c r="Q35" s="91">
        <f t="shared" si="10"/>
        <v>12622741826.860001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93</v>
      </c>
      <c r="M36" s="242">
        <v>883543000</v>
      </c>
      <c r="N36" s="242">
        <v>751011550</v>
      </c>
      <c r="O36" s="189">
        <f t="shared" si="8"/>
        <v>2543</v>
      </c>
      <c r="P36" s="90">
        <f t="shared" si="9"/>
        <v>19529730534.849998</v>
      </c>
      <c r="Q36" s="91">
        <f t="shared" si="10"/>
        <v>16447620398.299999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419</v>
      </c>
      <c r="M37" s="242">
        <v>3809549000</v>
      </c>
      <c r="N37" s="242">
        <v>3224741650</v>
      </c>
      <c r="O37" s="189">
        <f t="shared" si="8"/>
        <v>654</v>
      </c>
      <c r="P37" s="90">
        <f t="shared" si="9"/>
        <v>6568288178</v>
      </c>
      <c r="Q37" s="91">
        <f t="shared" si="10"/>
        <v>5465289105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297</v>
      </c>
      <c r="M38" s="242">
        <v>2808889000</v>
      </c>
      <c r="N38" s="242">
        <v>2387555650</v>
      </c>
      <c r="O38" s="189">
        <f t="shared" si="8"/>
        <v>413</v>
      </c>
      <c r="P38" s="90">
        <f t="shared" si="9"/>
        <v>3859767980</v>
      </c>
      <c r="Q38" s="91">
        <f t="shared" si="10"/>
        <v>3280802783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258</v>
      </c>
      <c r="M39" s="242">
        <v>1803879000</v>
      </c>
      <c r="N39" s="242">
        <v>1521500650</v>
      </c>
      <c r="O39" s="189">
        <f t="shared" si="8"/>
        <v>306</v>
      </c>
      <c r="P39" s="90">
        <f t="shared" si="9"/>
        <v>2254206000</v>
      </c>
      <c r="Q39" s="91">
        <f t="shared" si="10"/>
        <v>1904278600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3385</v>
      </c>
      <c r="M40" s="115">
        <f t="shared" si="12"/>
        <v>28774226193</v>
      </c>
      <c r="N40" s="115">
        <f t="shared" si="12"/>
        <v>24415459159</v>
      </c>
      <c r="O40" s="190">
        <f t="shared" si="12"/>
        <v>38209</v>
      </c>
      <c r="P40" s="190">
        <f t="shared" si="12"/>
        <v>254005432719.85999</v>
      </c>
      <c r="Q40" s="190">
        <f t="shared" si="12"/>
        <v>214390119464.03992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19" activePane="bottomRight" state="frozen"/>
      <selection pane="topRight" activeCell="C1" sqref="C1"/>
      <selection pane="bottomLeft" activeCell="A3" sqref="A3"/>
      <selection pane="bottomRight" activeCell="C36" sqref="C36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4" t="s">
        <v>48</v>
      </c>
      <c r="C1" s="244"/>
      <c r="D1" s="244"/>
      <c r="E1" s="244"/>
      <c r="F1" s="244"/>
      <c r="G1" s="244"/>
      <c r="H1" s="41"/>
      <c r="I1" s="40"/>
      <c r="J1" s="40"/>
      <c r="K1" s="40"/>
      <c r="L1" s="40"/>
      <c r="M1" s="40"/>
      <c r="N1" s="40"/>
      <c r="O1" s="40"/>
      <c r="P1" s="40"/>
      <c r="R1" s="254" t="s">
        <v>87</v>
      </c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5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2" t="s">
        <v>18</v>
      </c>
      <c r="B14" s="253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1" t="s">
        <v>132</v>
      </c>
      <c r="C18" s="251"/>
      <c r="D18" s="251"/>
      <c r="E18" s="251"/>
      <c r="F18" s="251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2" t="s">
        <v>18</v>
      </c>
      <c r="B28" s="253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1" t="s">
        <v>147</v>
      </c>
      <c r="C32" s="251"/>
      <c r="D32" s="251"/>
      <c r="E32" s="251"/>
      <c r="F32" s="251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1480</v>
      </c>
      <c r="D34" s="50">
        <f t="shared" ref="D34:D41" si="18">C34/O34</f>
        <v>0.57120802778849866</v>
      </c>
      <c r="E34" s="43">
        <v>13337485000</v>
      </c>
      <c r="F34" s="44">
        <v>11336862250</v>
      </c>
      <c r="G34" s="42">
        <v>1111</v>
      </c>
      <c r="H34" s="50">
        <f t="shared" ref="H34:H41" si="19">G34/O34</f>
        <v>0.42879197221150134</v>
      </c>
      <c r="I34" s="43">
        <v>4753983000</v>
      </c>
      <c r="J34" s="44">
        <v>4040885550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2591</v>
      </c>
      <c r="P34" s="52">
        <f t="shared" ref="P34:P36" si="22">E34+I34+K34</f>
        <v>18091468000</v>
      </c>
      <c r="Q34" s="161">
        <f t="shared" ref="Q34:Q36" si="23">F34+J34+N34</f>
        <v>15377747800</v>
      </c>
    </row>
    <row r="35" spans="1:17" x14ac:dyDescent="0.25">
      <c r="A35" s="53">
        <v>2</v>
      </c>
      <c r="B35" s="54" t="s">
        <v>8</v>
      </c>
      <c r="C35" s="42">
        <v>156</v>
      </c>
      <c r="D35" s="50">
        <f t="shared" si="18"/>
        <v>0.78</v>
      </c>
      <c r="E35" s="43">
        <v>2306662000</v>
      </c>
      <c r="F35" s="44">
        <v>1960662700</v>
      </c>
      <c r="G35" s="42">
        <v>44</v>
      </c>
      <c r="H35" s="50">
        <f t="shared" si="19"/>
        <v>0.22</v>
      </c>
      <c r="I35" s="43">
        <v>177900000</v>
      </c>
      <c r="J35" s="44">
        <v>151215000</v>
      </c>
      <c r="K35" s="45">
        <v>0</v>
      </c>
      <c r="L35" s="51">
        <f t="shared" si="20"/>
        <v>0</v>
      </c>
      <c r="M35" s="46">
        <v>0</v>
      </c>
      <c r="N35" s="47">
        <v>0</v>
      </c>
      <c r="O35" s="55">
        <f t="shared" si="21"/>
        <v>200</v>
      </c>
      <c r="P35" s="52">
        <f t="shared" si="22"/>
        <v>2484562000</v>
      </c>
      <c r="Q35" s="161">
        <f t="shared" si="23"/>
        <v>2111877700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>
        <v>79</v>
      </c>
      <c r="D37" s="50">
        <f t="shared" si="18"/>
        <v>0.78217821782178221</v>
      </c>
      <c r="E37" s="43">
        <v>1301853093</v>
      </c>
      <c r="F37" s="44">
        <v>1078594129</v>
      </c>
      <c r="G37" s="42">
        <v>22</v>
      </c>
      <c r="H37" s="50">
        <f t="shared" si="19"/>
        <v>0.21782178217821782</v>
      </c>
      <c r="I37" s="43">
        <v>47200000</v>
      </c>
      <c r="J37" s="43">
        <v>40120000</v>
      </c>
      <c r="K37" s="45"/>
      <c r="L37" s="51">
        <f>K37/O37</f>
        <v>0</v>
      </c>
      <c r="M37" s="46"/>
      <c r="N37" s="47"/>
      <c r="O37" s="55">
        <f t="shared" si="21"/>
        <v>101</v>
      </c>
      <c r="P37" s="52">
        <f>E37+I37+M37</f>
        <v>1349053093</v>
      </c>
      <c r="Q37" s="161">
        <f>F37+J37+N37</f>
        <v>1118714129</v>
      </c>
    </row>
    <row r="38" spans="1:17" x14ac:dyDescent="0.25">
      <c r="A38" s="53">
        <v>5</v>
      </c>
      <c r="B38" s="54" t="s">
        <v>9</v>
      </c>
      <c r="C38" s="42">
        <v>8</v>
      </c>
      <c r="D38" s="50">
        <f t="shared" si="18"/>
        <v>0.88888888888888884</v>
      </c>
      <c r="E38" s="43">
        <v>140000000</v>
      </c>
      <c r="F38" s="44">
        <v>104347895</v>
      </c>
      <c r="G38" s="42">
        <v>1</v>
      </c>
      <c r="H38" s="50">
        <f t="shared" si="19"/>
        <v>0.1111111111111111</v>
      </c>
      <c r="I38" s="43">
        <v>5000000</v>
      </c>
      <c r="J38" s="44">
        <v>4250000</v>
      </c>
      <c r="K38" s="45"/>
      <c r="L38" s="51">
        <f t="shared" ref="L38:L41" si="24">K38/O38</f>
        <v>0</v>
      </c>
      <c r="M38" s="46"/>
      <c r="N38" s="47"/>
      <c r="O38" s="55">
        <f t="shared" si="21"/>
        <v>9</v>
      </c>
      <c r="P38" s="52">
        <f>E38+I38+M38</f>
        <v>145000000</v>
      </c>
      <c r="Q38" s="161">
        <f t="shared" ref="Q38:Q41" si="25">F38+J38+N38</f>
        <v>108597895</v>
      </c>
    </row>
    <row r="39" spans="1:17" x14ac:dyDescent="0.25">
      <c r="A39" s="53">
        <v>6</v>
      </c>
      <c r="B39" s="54" t="s">
        <v>7</v>
      </c>
      <c r="C39" s="42">
        <v>45</v>
      </c>
      <c r="D39" s="50">
        <f t="shared" si="18"/>
        <v>0.88235294117647056</v>
      </c>
      <c r="E39" s="43">
        <v>673085300</v>
      </c>
      <c r="F39" s="44">
        <v>572122505</v>
      </c>
      <c r="G39" s="42">
        <v>6</v>
      </c>
      <c r="H39" s="50">
        <f t="shared" si="19"/>
        <v>0.11764705882352941</v>
      </c>
      <c r="I39" s="43">
        <v>26400000</v>
      </c>
      <c r="J39" s="44">
        <v>22440000</v>
      </c>
      <c r="K39" s="45">
        <v>0</v>
      </c>
      <c r="L39" s="51">
        <f t="shared" si="24"/>
        <v>0</v>
      </c>
      <c r="M39" s="46">
        <v>0</v>
      </c>
      <c r="N39" s="47">
        <v>0</v>
      </c>
      <c r="O39" s="55">
        <f t="shared" si="21"/>
        <v>51</v>
      </c>
      <c r="P39" s="52">
        <f>E39+I39+K39</f>
        <v>699485300</v>
      </c>
      <c r="Q39" s="161">
        <f t="shared" si="25"/>
        <v>594562505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343</v>
      </c>
      <c r="D41" s="73">
        <f t="shared" si="18"/>
        <v>0.79214780600461898</v>
      </c>
      <c r="E41" s="74">
        <v>5595200000</v>
      </c>
      <c r="F41" s="75">
        <v>4755920000</v>
      </c>
      <c r="G41" s="72">
        <v>90</v>
      </c>
      <c r="H41" s="73">
        <f t="shared" si="19"/>
        <v>0.20785219399538107</v>
      </c>
      <c r="I41" s="74">
        <v>409457800</v>
      </c>
      <c r="J41" s="75">
        <v>348039130</v>
      </c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433</v>
      </c>
      <c r="P41" s="81">
        <f>E41+I41+K41</f>
        <v>6004657800</v>
      </c>
      <c r="Q41" s="162">
        <f t="shared" si="25"/>
        <v>5103959130</v>
      </c>
    </row>
    <row r="42" spans="1:17" ht="15.75" thickBot="1" x14ac:dyDescent="0.3">
      <c r="A42" s="252" t="s">
        <v>18</v>
      </c>
      <c r="B42" s="253"/>
      <c r="C42" s="237">
        <f>SUM(C34:C41)</f>
        <v>2111</v>
      </c>
      <c r="D42" s="127">
        <f>C42/O42</f>
        <v>0.62363367799113734</v>
      </c>
      <c r="E42" s="128">
        <f>SUM(E34:E41)</f>
        <v>23354285393</v>
      </c>
      <c r="F42" s="129">
        <f>SUM(F34:F41)</f>
        <v>19808509479</v>
      </c>
      <c r="G42" s="237">
        <f>SUM(G34:G41)</f>
        <v>1274</v>
      </c>
      <c r="H42" s="127">
        <f>G42/O42</f>
        <v>0.37636632200886261</v>
      </c>
      <c r="I42" s="130">
        <f>SUM(I34:I41)</f>
        <v>5419940800</v>
      </c>
      <c r="J42" s="131">
        <f>SUM(J34:J41)</f>
        <v>4606949680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3385</v>
      </c>
      <c r="P42" s="83">
        <f>E42+I42+M42</f>
        <v>28774226193</v>
      </c>
      <c r="Q42" s="163">
        <f>F42+J42+N42</f>
        <v>24415459159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M1" zoomScaleNormal="100" zoomScaleSheetLayoutView="100" workbookViewId="0">
      <selection activeCell="Q35" sqref="Q35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50" t="s">
        <v>48</v>
      </c>
      <c r="D2" s="250"/>
      <c r="E2" s="250"/>
      <c r="F2" s="250"/>
      <c r="I2" s="254" t="s">
        <v>87</v>
      </c>
      <c r="J2" s="254"/>
      <c r="K2" s="254"/>
      <c r="L2" s="254"/>
      <c r="M2" s="151"/>
      <c r="N2"/>
      <c r="O2" s="254" t="s">
        <v>147</v>
      </c>
      <c r="P2" s="254"/>
      <c r="Q2" s="254"/>
      <c r="R2" s="254"/>
      <c r="S2" s="182"/>
      <c r="T2" s="255" t="s">
        <v>93</v>
      </c>
      <c r="U2" s="255"/>
      <c r="V2" s="255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103</v>
      </c>
      <c r="Q4" s="13">
        <v>739320000</v>
      </c>
      <c r="R4" s="13">
        <v>628422000</v>
      </c>
      <c r="S4" s="152"/>
      <c r="T4" s="12">
        <f>D4+J4+P4</f>
        <v>933</v>
      </c>
      <c r="U4" s="13">
        <f>E4+K4+Q4</f>
        <v>4656311677</v>
      </c>
      <c r="V4" s="13">
        <f>F4+L4+R4</f>
        <v>3957864925.5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383</v>
      </c>
      <c r="Q5" s="13">
        <v>3272393000</v>
      </c>
      <c r="R5" s="13">
        <v>2778678445</v>
      </c>
      <c r="S5" s="152"/>
      <c r="T5" s="12">
        <f t="shared" ref="T5:T10" si="0">D5+J5+P5</f>
        <v>1400</v>
      </c>
      <c r="U5" s="13">
        <f>E5+K5+Q5</f>
        <v>9112999332.4599991</v>
      </c>
      <c r="V5" s="13">
        <f>F5+L5+R5</f>
        <v>7730151086.289999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141</v>
      </c>
      <c r="Q6" s="13">
        <v>1224554000</v>
      </c>
      <c r="R6" s="13">
        <v>1040870900</v>
      </c>
      <c r="S6" s="152"/>
      <c r="T6" s="12">
        <f t="shared" si="0"/>
        <v>701</v>
      </c>
      <c r="U6" s="13">
        <f t="shared" ref="U6:U10" si="1">E6+K6+Q6</f>
        <v>5911074238</v>
      </c>
      <c r="V6" s="13">
        <f t="shared" ref="V6:V10" si="2">F6+L6+R6</f>
        <v>5008848702.0500002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1248</v>
      </c>
      <c r="Q7" s="13">
        <v>8320467693</v>
      </c>
      <c r="R7" s="13">
        <v>7054204039</v>
      </c>
      <c r="S7" s="152"/>
      <c r="T7" s="12">
        <f t="shared" si="0"/>
        <v>11008</v>
      </c>
      <c r="U7" s="13">
        <f t="shared" si="1"/>
        <v>53591483826.399994</v>
      </c>
      <c r="V7" s="13">
        <f t="shared" si="2"/>
        <v>45477771307.999969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448</v>
      </c>
      <c r="Q8" s="13">
        <v>5150507800</v>
      </c>
      <c r="R8" s="13">
        <v>4369722630</v>
      </c>
      <c r="S8" s="152"/>
      <c r="T8" s="12">
        <f t="shared" si="0"/>
        <v>1757</v>
      </c>
      <c r="U8" s="13">
        <f t="shared" si="1"/>
        <v>17050368402</v>
      </c>
      <c r="V8" s="13">
        <f t="shared" si="2"/>
        <v>14445367879.150002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158</v>
      </c>
      <c r="Q9" s="13">
        <v>1782984000</v>
      </c>
      <c r="R9" s="13">
        <v>1506536400</v>
      </c>
      <c r="S9" s="152"/>
      <c r="T9" s="12">
        <f t="shared" si="0"/>
        <v>667</v>
      </c>
      <c r="U9" s="13">
        <f t="shared" si="1"/>
        <v>4919959123</v>
      </c>
      <c r="V9" s="13">
        <f t="shared" si="2"/>
        <v>4167830502.5299997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30</v>
      </c>
      <c r="Q10" s="13">
        <v>288219000</v>
      </c>
      <c r="R10" s="13">
        <v>244986150</v>
      </c>
      <c r="S10" s="152"/>
      <c r="T10" s="12">
        <f t="shared" si="0"/>
        <v>139</v>
      </c>
      <c r="U10" s="13">
        <f t="shared" si="1"/>
        <v>898787975</v>
      </c>
      <c r="V10" s="13">
        <f t="shared" si="2"/>
        <v>763969778.39999998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546</v>
      </c>
      <c r="U11" s="13">
        <f t="shared" ref="U11:U20" si="4">E11+K11+Q12</f>
        <v>4574224043</v>
      </c>
      <c r="V11" s="13">
        <f t="shared" ref="V11:V20" si="5">F11+L11+R12</f>
        <v>3871629902.23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139</v>
      </c>
      <c r="Q12" s="13">
        <v>1402321000</v>
      </c>
      <c r="R12" s="13">
        <v>1187597850</v>
      </c>
      <c r="S12" s="152"/>
      <c r="T12" s="12">
        <f t="shared" si="3"/>
        <v>315</v>
      </c>
      <c r="U12" s="13">
        <f t="shared" si="4"/>
        <v>2124303393</v>
      </c>
      <c r="V12" s="13">
        <f t="shared" si="5"/>
        <v>1805657884.8499999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69</v>
      </c>
      <c r="Q13" s="13">
        <v>753338000</v>
      </c>
      <c r="R13" s="13">
        <v>640337300</v>
      </c>
      <c r="S13" s="152"/>
      <c r="T13" s="12">
        <f t="shared" si="3"/>
        <v>635</v>
      </c>
      <c r="U13" s="13">
        <f t="shared" si="4"/>
        <v>5543322494</v>
      </c>
      <c r="V13" s="13">
        <f t="shared" si="5"/>
        <v>4690281414.29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141</v>
      </c>
      <c r="Q14" s="13">
        <v>1505702700</v>
      </c>
      <c r="R14" s="13">
        <v>1279847295</v>
      </c>
      <c r="S14" s="152"/>
      <c r="T14" s="12">
        <f t="shared" si="3"/>
        <v>207</v>
      </c>
      <c r="U14" s="13">
        <f t="shared" si="4"/>
        <v>1753561742</v>
      </c>
      <c r="V14" s="13">
        <f t="shared" si="5"/>
        <v>1488802480.7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70</v>
      </c>
      <c r="Q15" s="13">
        <v>691107000</v>
      </c>
      <c r="R15" s="13">
        <v>587440950</v>
      </c>
      <c r="S15" s="152"/>
      <c r="T15" s="12">
        <f t="shared" si="3"/>
        <v>147</v>
      </c>
      <c r="U15" s="13">
        <f t="shared" si="4"/>
        <v>1388931132</v>
      </c>
      <c r="V15" s="13">
        <f t="shared" si="5"/>
        <v>1166721862.3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37</v>
      </c>
      <c r="Q16" s="13">
        <v>383918000</v>
      </c>
      <c r="R16" s="13">
        <v>326330300</v>
      </c>
      <c r="S16" s="152"/>
      <c r="T16" s="12">
        <f t="shared" si="3"/>
        <v>104</v>
      </c>
      <c r="U16" s="13">
        <f t="shared" si="4"/>
        <v>883748268</v>
      </c>
      <c r="V16" s="13">
        <f t="shared" si="5"/>
        <v>751186027.79999995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41</v>
      </c>
      <c r="Q17" s="13">
        <v>483862000</v>
      </c>
      <c r="R17" s="13">
        <v>411282700</v>
      </c>
      <c r="S17" s="152"/>
      <c r="T17" s="12">
        <f>D17+J17+P18</f>
        <v>2003</v>
      </c>
      <c r="U17" s="13">
        <f t="shared" si="4"/>
        <v>11569269985</v>
      </c>
      <c r="V17" s="13">
        <f t="shared" si="5"/>
        <v>9827656507.5099983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365</v>
      </c>
      <c r="Q18" s="13">
        <v>2671377000</v>
      </c>
      <c r="R18" s="13">
        <v>2270670450</v>
      </c>
      <c r="S18" s="152"/>
      <c r="T18" s="12">
        <f>D18+J18+P19</f>
        <v>54</v>
      </c>
      <c r="U18" s="13">
        <f t="shared" si="4"/>
        <v>447851000</v>
      </c>
      <c r="V18" s="13">
        <f t="shared" si="5"/>
        <v>381310850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11</v>
      </c>
      <c r="Q19" s="13">
        <v>99155000</v>
      </c>
      <c r="R19" s="13">
        <v>84281750</v>
      </c>
      <c r="S19" s="152"/>
      <c r="T19" s="12">
        <f t="shared" si="3"/>
        <v>3</v>
      </c>
      <c r="U19" s="13">
        <f t="shared" si="4"/>
        <v>14488000</v>
      </c>
      <c r="V19" s="13">
        <f t="shared" si="5"/>
        <v>12314800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>
        <v>1</v>
      </c>
      <c r="Q20" s="13">
        <v>5000000</v>
      </c>
      <c r="R20" s="13">
        <v>4250000</v>
      </c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24371</v>
      </c>
      <c r="U22" s="109">
        <f>SUM(U4:U20)</f>
        <v>144785993073.85999</v>
      </c>
      <c r="V22" s="109">
        <f>SUM(V4:V20)</f>
        <v>122825708503.58995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3385</v>
      </c>
      <c r="Q23" s="109">
        <f>SUM(Q4:Q22)</f>
        <v>28774226193</v>
      </c>
      <c r="R23" s="109">
        <f>SUM(R4:R22)</f>
        <v>24415459159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B5" sqref="B5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4" t="s">
        <v>148</v>
      </c>
      <c r="C1" s="254"/>
      <c r="D1" s="254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2212</v>
      </c>
      <c r="C3" s="2">
        <v>17856200600</v>
      </c>
      <c r="D3" s="2">
        <v>15161599010</v>
      </c>
    </row>
    <row r="4" spans="1:4" x14ac:dyDescent="0.25">
      <c r="A4" s="1" t="s">
        <v>78</v>
      </c>
      <c r="B4" s="1">
        <v>1173</v>
      </c>
      <c r="C4" s="2">
        <v>10918025593</v>
      </c>
      <c r="D4" s="2">
        <v>9253860149</v>
      </c>
    </row>
    <row r="5" spans="1:4" x14ac:dyDescent="0.25">
      <c r="A5" s="141" t="s">
        <v>18</v>
      </c>
      <c r="B5" s="140">
        <f>SUM(B3:B4)</f>
        <v>3385</v>
      </c>
      <c r="C5" s="142">
        <f>SUM(C3:C4)</f>
        <v>28774226193</v>
      </c>
      <c r="D5" s="142">
        <f>SUM(D3:D4)</f>
        <v>24415459159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50" t="s">
        <v>129</v>
      </c>
      <c r="B1" s="250"/>
      <c r="C1" s="250"/>
      <c r="D1" s="250"/>
      <c r="E1" s="250"/>
      <c r="F1" s="250"/>
      <c r="G1" s="250"/>
      <c r="H1" s="250"/>
      <c r="I1" s="250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8" t="s">
        <v>18</v>
      </c>
      <c r="B9" s="249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2023-06-19T04:17:24Z</dcterms:modified>
</cp:coreProperties>
</file>